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" sheetId="1" r:id="rId1"/>
    <sheet name="CFF" sheetId="2" r:id="rId2"/>
  </sheets>
  <externalReferences>
    <externalReference r:id="rId5"/>
  </externalReferences>
  <definedNames>
    <definedName name="DATABASE">TEXT(Import.DataBase,"mm-aaaa")</definedName>
    <definedName name="Dados.Lista.BDI">'[1]DADOS'!$T$37:$X$37</definedName>
    <definedName name="Import.DataBase">'[1]DADOS'!$A$38</definedName>
    <definedName name="PO.CustoUnitario">ROUND(#REF!,15-13*#REF!)</definedName>
    <definedName name="PO.PrecoUnitario">ROUND(#REF!,15-13*#REF!)</definedName>
    <definedName name="PO.Quantidade">ROUND(#REF!,15-13*#REF!)</definedName>
    <definedName name="Referencia.Descricao">IF(ISNUMBER([1]!linhaSINAPIxls),INDEX(INDIRECT("'[Referência "&amp;DATABASE&amp;".xls]Banco'!$b:$g"),[1]!linhaSINAPIxls,3),"")</definedName>
    <definedName name="Referencia.Unidade">IF(ISNUMBER([1]!linhaSINAPIxls),INDEX(INDIRECT("'[Referência "&amp;DATABASE&amp;".xls]Banco'!$b:$g"),[1]!linhaSINAPIxls,4),"")</definedName>
    <definedName name="SomaAgrup">SUMIF(OFFSET(#REF!,1,0,#REF!),"S",OFFSET(#REF!,1,0,#REF!))</definedName>
    <definedName name="TipoOrçamento">"BASE"</definedName>
    <definedName name="VTOTAL1">ROUND(PO.Quantidade*PO.PrecoUnitario,15-13*#REF!)</definedName>
  </definedNames>
  <calcPr fullCalcOnLoad="1"/>
</workbook>
</file>

<file path=xl/sharedStrings.xml><?xml version="1.0" encoding="utf-8"?>
<sst xmlns="http://schemas.openxmlformats.org/spreadsheetml/2006/main" count="164" uniqueCount="101">
  <si>
    <t>CRONOGRAMA FÍSICO FINANCEIRO</t>
  </si>
  <si>
    <t>Item</t>
  </si>
  <si>
    <t>Mês 01</t>
  </si>
  <si>
    <t>Mês 02</t>
  </si>
  <si>
    <t>Ulisses Cecchin</t>
  </si>
  <si>
    <t>Prefeito Municipal</t>
  </si>
  <si>
    <t>Mês 03</t>
  </si>
  <si>
    <t xml:space="preserve">Luiz Arcangelo Girardi </t>
  </si>
  <si>
    <t>Engenheiro Civil  CREA/RS 63024</t>
  </si>
  <si>
    <t>OBRA:</t>
  </si>
  <si>
    <t xml:space="preserve">ENDEREÇO:  </t>
  </si>
  <si>
    <t xml:space="preserve">PROPONENTE: </t>
  </si>
  <si>
    <t xml:space="preserve">ÁREA: </t>
  </si>
  <si>
    <t>DATA BASE:</t>
  </si>
  <si>
    <t>MODALIDADE:</t>
  </si>
  <si>
    <t>Descrição das Metas / Macroserviços</t>
  </si>
  <si>
    <t xml:space="preserve"> Valores Totais</t>
  </si>
  <si>
    <t>Parcela/Acumulado</t>
  </si>
  <si>
    <t>Mês 04</t>
  </si>
  <si>
    <t>Mês 05</t>
  </si>
  <si>
    <t>Mês 06</t>
  </si>
  <si>
    <t>Acumulado (%)</t>
  </si>
  <si>
    <t>Acumulado (R$)</t>
  </si>
  <si>
    <t>Parcela (%)</t>
  </si>
  <si>
    <t>MUNICÍPIO:</t>
  </si>
  <si>
    <t>INVESTIMENTO:</t>
  </si>
  <si>
    <t>CRONOGRAMA TOTAL</t>
  </si>
  <si>
    <t>( X ) GLOBAL          (    ) INDIVIDUAL</t>
  </si>
  <si>
    <t>PREGÃO PRESENCIAL</t>
  </si>
  <si>
    <t>4.943,90 m²</t>
  </si>
  <si>
    <t>PAVILHÃO INDUSTRIAL EM ESTRUTURA PRÉ-FABRICADA DE CONCRETO</t>
  </si>
  <si>
    <t>RS 467 KM 12 - SECÇÃO NAVEGANTES - IBIAÇÁ/RS</t>
  </si>
  <si>
    <t>PREFEITURA MUNICIPAL DE IBIAÇÁ</t>
  </si>
  <si>
    <t>IBIAÇÁ/RS</t>
  </si>
  <si>
    <t>Parcela (R$)</t>
  </si>
  <si>
    <t>Fonte</t>
  </si>
  <si>
    <t>Unidade</t>
  </si>
  <si>
    <t>Quantidade</t>
  </si>
  <si>
    <t>PLANILHA ORÇAMENTÁRIA</t>
  </si>
  <si>
    <t>1.</t>
  </si>
  <si>
    <t>1.1</t>
  </si>
  <si>
    <t>1.2</t>
  </si>
  <si>
    <t>2.</t>
  </si>
  <si>
    <t>2.1</t>
  </si>
  <si>
    <t>2.2</t>
  </si>
  <si>
    <t>Preço Total (R$)</t>
  </si>
  <si>
    <t>BDI (%)</t>
  </si>
  <si>
    <t>Custo Unitário (R$)</t>
  </si>
  <si>
    <t>Custo Unitário com BDI (R$)</t>
  </si>
  <si>
    <t>INVESTIMENTO TOTAL:</t>
  </si>
  <si>
    <t>Valor Total:</t>
  </si>
  <si>
    <t>Descrição do Produto/Serviço</t>
  </si>
  <si>
    <t>3.1</t>
  </si>
  <si>
    <t>3.2</t>
  </si>
  <si>
    <t>4.</t>
  </si>
  <si>
    <t>4.1</t>
  </si>
  <si>
    <t>4.2</t>
  </si>
  <si>
    <t>3.</t>
  </si>
  <si>
    <t>5.</t>
  </si>
  <si>
    <t>5.1</t>
  </si>
  <si>
    <t>5.2</t>
  </si>
  <si>
    <t>SERVIÇOS INICIAIS</t>
  </si>
  <si>
    <t>SINAPI - I</t>
  </si>
  <si>
    <t>LOCAÇÃO DE CONTAINER 2,30 X 6,00 M, ALT. 2,50 M, COM 1 SANITARIO, PARA ESCRITORIO, COMPLETO, SEM DIVISORIAS INTERNAS</t>
  </si>
  <si>
    <t>1.3</t>
  </si>
  <si>
    <t xml:space="preserve">PLACA DE OBRA (PARA CONSTRUCAO CIVIL) EM CHAPA GALVANIZADA *N.22*, ADESIVADA DE '2,0 X 1,125* </t>
  </si>
  <si>
    <t>LOCAÇÃO CONVENCIONAL DE OBRA, UTILIZANDO GABARITO DE TÁBUAS CORRIDAS PONTALETADAS A CADA 2,00M - 2 UTILIZAÇÕES.</t>
  </si>
  <si>
    <t>MÊS</t>
  </si>
  <si>
    <t>M</t>
  </si>
  <si>
    <t>CONCRETO USINADO 30MPA PARA SOLIDARIZAÇÃO DOS PILARES NOS CÁLICES CFE PROJETO</t>
  </si>
  <si>
    <t>M3</t>
  </si>
  <si>
    <t>M2</t>
  </si>
  <si>
    <t>INFRAESTRUTURA</t>
  </si>
  <si>
    <t>SUPERESTRUTURA</t>
  </si>
  <si>
    <t>PILARES PARA ESTRUTURA EM CONCRETO PRÉ-MOLDADO CFE PROJETO</t>
  </si>
  <si>
    <t>VIGAS PARA ESTRUTURA EM CONCRETO PRÉ-MOLDADO CFE PROJETO</t>
  </si>
  <si>
    <t>3.3</t>
  </si>
  <si>
    <t>3.4</t>
  </si>
  <si>
    <t>LAJES PARA ESTRUTURA EM CONCRETO PRÉ-MOLDADO CFE PROJETO</t>
  </si>
  <si>
    <t xml:space="preserve">VEDAÇÕES </t>
  </si>
  <si>
    <t>COBERTURA</t>
  </si>
  <si>
    <t>COMPOSIÇÃO</t>
  </si>
  <si>
    <t>COTAÇÃO</t>
  </si>
  <si>
    <t xml:space="preserve">FUNDAÇÕES PARA ESTRUTURA EM CONCRETO PRÉ-MOLDADO CFE PROJETO </t>
  </si>
  <si>
    <t>ESCADAS EM CONCRETO PRÉ-MOLDADO CFE PROJETO</t>
  </si>
  <si>
    <t>TESOURAS DE COBERTURA EM CONCRETO PROTENDIDO MOLDEO "I" PRÉ-MOLDADO CFE PROJETO</t>
  </si>
  <si>
    <t>3.5</t>
  </si>
  <si>
    <t>TESOURAS METÁLICAS EM BALANÇO *5M* PINTADAS  COM PLATIBANDAS E TERCIAMENTO GALVANIZADO A FOGO E CONTRAVENTAMENTO, FUNILARIA INCLUSA E TELHA COM TELHAS DE COBERTURA MODELO TP 40 #0,50MM E FEHAMENTO EM TELHA TP 40 #0,43MM DE COR PRETO RAL 9017</t>
  </si>
  <si>
    <t xml:space="preserve">PLACAS DE FECHAMENTO EM CONCRETO PROTENDIDO PRÉ-MOLDADO PADRÃO *1000X125X10CM* PRÉ-MOLDADO CFE PROJETO COM SELANTE PU 40 - PILAR/PLACA COM TARUECEL 5/8" + PLACA/PLACA </t>
  </si>
  <si>
    <t>TERCIAMENTO GALVANIZADO A FOGO PARA  COBERTURA COM CORRENTES RÍGIDAS, TELHA ZIPADA SIMPLES DE COR NATURAL #0,50MM, LANTERNIM DE VENTILAÇÃO COM FECHAMENTO EM TELHAS TPR 17 #0,50MM, DOMUS DE ILUMINAÇÃO, FUNILARIA INCLUSA PARA PAVILHÃO</t>
  </si>
  <si>
    <t>PLACAS DE CONTENÇÃO EM CONCRETO PROTENDIDO PRÉ-MOLDADO PADRÃO *300X125X15CM* PRÉ-MOLDADO CFE PROJETO COM SELANTE PU 40 - PILAR/PLACA + PLACA/PLACA</t>
  </si>
  <si>
    <t>M³</t>
  </si>
  <si>
    <t>6.</t>
  </si>
  <si>
    <t>6.1</t>
  </si>
  <si>
    <t>6.2</t>
  </si>
  <si>
    <t>PISO</t>
  </si>
  <si>
    <t>Ibiaçá 05 de outubro de 2023</t>
  </si>
  <si>
    <t>PISO INDUSTRIAL</t>
  </si>
  <si>
    <t>Mês 07</t>
  </si>
  <si>
    <t xml:space="preserve">CAPEAMENTO DE LAJE 10CM EM CONCRETO FCK 30MPA BOMBEADO, ESPAÇADOR PLÁSTICO H=7CM, ARMADURA TELA Q196 E REFORÇOS, JUNTAS DE DILATAÇÃO, ACABAMENTO POLIDO, COM EQUIPAMENTOS </t>
  </si>
  <si>
    <t>PISO 15CM EM CONCRETO FCK 35MPA BOMBEADO, ESPAÇADOR PLÁSTICO H=8CM, ARMADURA  DUPLA TELA Q92 E Q138 E REFORÇOS, JUNTAS DE DILATAÇÃO, C/ MICROFIBRA, COM EQUIPAMENTOS, BASE E REGULARIZAÇÃO DE SUBLEITO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</si>
</sst>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%"/>
    <numFmt numFmtId="197" formatCode="0.00%;;\-"/>
    <numFmt numFmtId="198" formatCode="0.00%;;"/>
    <numFmt numFmtId="199" formatCode="0.0"/>
    <numFmt numFmtId="200" formatCode="_(* #,##0.00_);_(* \(#,##0.00\);_(* &quot;&quot;??_);_(@_)"/>
    <numFmt numFmtId="201" formatCode="_(&quot;Cr$&quot;* #,##0_);_(&quot;Cr$&quot;* \(#,##0\);_(&quot;Cr$&quot;* &quot;&quot;_);_(@_)"/>
    <numFmt numFmtId="202" formatCode="0.000"/>
    <numFmt numFmtId="203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&quot;R$&quot;\ #,##0.00"/>
    <numFmt numFmtId="207" formatCode="[$-416]dddd\,\ d&quot; de &quot;mmmm&quot; de &quot;yyyy"/>
    <numFmt numFmtId="208" formatCode="00000"/>
    <numFmt numFmtId="209" formatCode="0.0000"/>
    <numFmt numFmtId="210" formatCode="0.00000"/>
    <numFmt numFmtId="211" formatCode="0.000000"/>
    <numFmt numFmtId="212" formatCode="0.0000000"/>
    <numFmt numFmtId="213" formatCode="0.000%"/>
    <numFmt numFmtId="214" formatCode="0.0000%"/>
    <numFmt numFmtId="215" formatCode="0.00000%"/>
    <numFmt numFmtId="216" formatCode="_(* #,##0_);_(* \(#,##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0.000000%"/>
    <numFmt numFmtId="221" formatCode="_-[$R$-416]\ * #,##0.00_-;\-[$R$-416]\ * #,##0.00_-;_-[$R$-416]\ 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ahoma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0" fontId="6" fillId="0" borderId="14" xfId="0" applyNumberFormat="1" applyFont="1" applyBorder="1" applyAlignment="1">
      <alignment/>
    </xf>
    <xf numFmtId="221" fontId="6" fillId="0" borderId="14" xfId="45" applyNumberFormat="1" applyFont="1" applyBorder="1" applyAlignment="1">
      <alignment/>
    </xf>
    <xf numFmtId="221" fontId="0" fillId="0" borderId="0" xfId="0" applyNumberFormat="1" applyAlignment="1">
      <alignment/>
    </xf>
    <xf numFmtId="221" fontId="5" fillId="0" borderId="12" xfId="45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21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9" fontId="0" fillId="0" borderId="14" xfId="49" applyFont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221" fontId="0" fillId="8" borderId="14" xfId="0" applyNumberFormat="1" applyFill="1" applyBorder="1" applyAlignment="1">
      <alignment horizontal="center" vertical="center"/>
    </xf>
    <xf numFmtId="221" fontId="0" fillId="0" borderId="14" xfId="0" applyNumberFormat="1" applyBorder="1" applyAlignment="1">
      <alignment horizontal="center" vertical="center"/>
    </xf>
    <xf numFmtId="2" fontId="0" fillId="8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9" fontId="0" fillId="33" borderId="14" xfId="49" applyFont="1" applyFill="1" applyBorder="1" applyAlignment="1">
      <alignment horizontal="center" vertical="center"/>
    </xf>
    <xf numFmtId="221" fontId="1" fillId="33" borderId="14" xfId="0" applyNumberFormat="1" applyFont="1" applyFill="1" applyBorder="1" applyAlignment="1">
      <alignment horizontal="center" vertical="center"/>
    </xf>
    <xf numFmtId="0" fontId="25" fillId="21" borderId="19" xfId="50" applyFont="1" applyBorder="1" applyAlignment="1">
      <alignment horizontal="right"/>
    </xf>
    <xf numFmtId="0" fontId="25" fillId="34" borderId="19" xfId="50" applyFont="1" applyFill="1" applyBorder="1" applyAlignment="1">
      <alignment horizontal="right"/>
    </xf>
    <xf numFmtId="10" fontId="5" fillId="10" borderId="14" xfId="0" applyNumberFormat="1" applyFont="1" applyFill="1" applyBorder="1" applyAlignment="1">
      <alignment/>
    </xf>
    <xf numFmtId="221" fontId="5" fillId="10" borderId="14" xfId="45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8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221" fontId="0" fillId="0" borderId="14" xfId="0" applyNumberFormat="1" applyBorder="1" applyAlignment="1">
      <alignment vertical="center"/>
    </xf>
    <xf numFmtId="221" fontId="1" fillId="35" borderId="14" xfId="0" applyNumberFormat="1" applyFont="1" applyFill="1" applyBorder="1" applyAlignment="1">
      <alignment vertical="center"/>
    </xf>
    <xf numFmtId="17" fontId="25" fillId="21" borderId="20" xfId="50" applyNumberFormat="1" applyFont="1" applyBorder="1" applyAlignment="1">
      <alignment/>
    </xf>
    <xf numFmtId="0" fontId="6" fillId="36" borderId="14" xfId="0" applyFont="1" applyFill="1" applyBorder="1" applyAlignment="1">
      <alignment horizontal="center" vertical="center"/>
    </xf>
    <xf numFmtId="10" fontId="6" fillId="36" borderId="14" xfId="0" applyNumberFormat="1" applyFont="1" applyFill="1" applyBorder="1" applyAlignment="1">
      <alignment/>
    </xf>
    <xf numFmtId="221" fontId="6" fillId="36" borderId="14" xfId="45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28" fillId="8" borderId="21" xfId="50" applyFont="1" applyFill="1" applyBorder="1" applyAlignment="1">
      <alignment horizontal="center"/>
    </xf>
    <xf numFmtId="0" fontId="28" fillId="8" borderId="22" xfId="50" applyFont="1" applyFill="1" applyBorder="1" applyAlignment="1">
      <alignment horizontal="center"/>
    </xf>
    <xf numFmtId="0" fontId="28" fillId="8" borderId="23" xfId="5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8" fillId="21" borderId="19" xfId="50" applyFont="1" applyBorder="1" applyAlignment="1">
      <alignment horizontal="center"/>
    </xf>
    <xf numFmtId="0" fontId="28" fillId="21" borderId="16" xfId="50" applyFont="1" applyBorder="1" applyAlignment="1">
      <alignment horizontal="center"/>
    </xf>
    <xf numFmtId="0" fontId="28" fillId="21" borderId="20" xfId="5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0" fillId="34" borderId="21" xfId="0" applyNumberFormat="1" applyFont="1" applyFill="1" applyBorder="1" applyAlignment="1">
      <alignment horizontal="left" vertical="center"/>
    </xf>
    <xf numFmtId="14" fontId="0" fillId="34" borderId="22" xfId="0" applyNumberFormat="1" applyFill="1" applyBorder="1" applyAlignment="1">
      <alignment horizontal="left" vertical="center"/>
    </xf>
    <xf numFmtId="14" fontId="0" fillId="34" borderId="23" xfId="0" applyNumberFormat="1" applyFill="1" applyBorder="1" applyAlignment="1">
      <alignment horizontal="left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14" fontId="0" fillId="34" borderId="21" xfId="0" applyNumberFormat="1" applyFont="1" applyFill="1" applyBorder="1" applyAlignment="1">
      <alignment horizontal="justify" vertical="justify"/>
    </xf>
    <xf numFmtId="14" fontId="0" fillId="34" borderId="22" xfId="0" applyNumberFormat="1" applyFill="1" applyBorder="1" applyAlignment="1">
      <alignment horizontal="justify" vertical="justify"/>
    </xf>
    <xf numFmtId="14" fontId="0" fillId="34" borderId="23" xfId="0" applyNumberFormat="1" applyFill="1" applyBorder="1" applyAlignment="1">
      <alignment horizontal="justify" vertical="justify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" fillId="35" borderId="21" xfId="0" applyFont="1" applyFill="1" applyBorder="1" applyAlignment="1">
      <alignment horizontal="right" vertical="center"/>
    </xf>
    <xf numFmtId="0" fontId="1" fillId="35" borderId="22" xfId="0" applyFont="1" applyFill="1" applyBorder="1" applyAlignment="1">
      <alignment horizontal="right" vertical="center"/>
    </xf>
    <xf numFmtId="0" fontId="1" fillId="35" borderId="23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28" fillId="21" borderId="21" xfId="50" applyFont="1" applyBorder="1" applyAlignment="1">
      <alignment horizontal="center"/>
    </xf>
    <xf numFmtId="0" fontId="28" fillId="21" borderId="22" xfId="50" applyFont="1" applyBorder="1" applyAlignment="1">
      <alignment horizontal="center"/>
    </xf>
    <xf numFmtId="0" fontId="28" fillId="21" borderId="23" xfId="50" applyFont="1" applyBorder="1" applyAlignment="1">
      <alignment horizontal="center"/>
    </xf>
    <xf numFmtId="0" fontId="1" fillId="10" borderId="14" xfId="0" applyFont="1" applyFill="1" applyBorder="1" applyAlignment="1">
      <alignment horizontal="center" vertical="center"/>
    </xf>
    <xf numFmtId="221" fontId="5" fillId="10" borderId="14" xfId="45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221" fontId="6" fillId="36" borderId="14" xfId="45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21" fontId="6" fillId="0" borderId="14" xfId="45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8" fillId="10" borderId="21" xfId="50" applyFont="1" applyFill="1" applyBorder="1" applyAlignment="1">
      <alignment horizontal="center"/>
    </xf>
    <xf numFmtId="0" fontId="28" fillId="10" borderId="22" xfId="50" applyFont="1" applyFill="1" applyBorder="1" applyAlignment="1">
      <alignment horizontal="center"/>
    </xf>
    <xf numFmtId="0" fontId="28" fillId="10" borderId="23" xfId="5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28575</xdr:rowOff>
    </xdr:from>
    <xdr:to>
      <xdr:col>1</xdr:col>
      <xdr:colOff>714375</xdr:colOff>
      <xdr:row>7</xdr:row>
      <xdr:rowOff>114300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552450</xdr:colOff>
      <xdr:row>7</xdr:row>
      <xdr:rowOff>95250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295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rico\OneDrive\&#193;rea%20de%20Trabalho\MARCOS%20-%202022-2023\PAVIMENTA&#199;&#195;O\FINALIZADO\Rua%20Sananduva\Planilha%20Or&#231;amentaria-%2004-2022\PLANILHA%20OR&#199;AMENT&#193;RIA%20RUA%20SANANDUVA%20-%202021%20(reequil&#237;brio%20ACERTADO%2009-06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  <row r="38">
          <cell r="A38">
            <v>44652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zoomScalePageLayoutView="0" workbookViewId="0" topLeftCell="A1">
      <selection activeCell="A32" sqref="A32:L32"/>
    </sheetView>
  </sheetViews>
  <sheetFormatPr defaultColWidth="9.140625" defaultRowHeight="12.75"/>
  <cols>
    <col min="1" max="1" width="11.140625" style="0" customWidth="1"/>
    <col min="2" max="2" width="13.8515625" style="0" bestFit="1" customWidth="1"/>
    <col min="4" max="4" width="6.7109375" style="0" customWidth="1"/>
    <col min="5" max="5" width="16.57421875" style="0" customWidth="1"/>
    <col min="6" max="6" width="17.7109375" style="0" customWidth="1"/>
    <col min="7" max="7" width="75.140625" style="0" customWidth="1"/>
    <col min="8" max="8" width="13.421875" style="0" customWidth="1"/>
    <col min="9" max="9" width="14.140625" style="0" customWidth="1"/>
    <col min="10" max="12" width="15.7109375" style="0" customWidth="1"/>
    <col min="13" max="13" width="18.8515625" style="0" bestFit="1" customWidth="1"/>
  </cols>
  <sheetData>
    <row r="1" spans="1:13" ht="15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5">
      <c r="A2" s="54"/>
      <c r="B2" s="55"/>
      <c r="C2" s="60" t="s">
        <v>27</v>
      </c>
      <c r="D2" s="61"/>
      <c r="E2" s="61"/>
      <c r="F2" s="61"/>
      <c r="G2" s="61"/>
      <c r="H2" s="61"/>
      <c r="I2" s="61"/>
      <c r="J2" s="61"/>
      <c r="K2" s="62"/>
      <c r="L2" s="37" t="s">
        <v>13</v>
      </c>
      <c r="M2" s="46">
        <v>45204</v>
      </c>
    </row>
    <row r="3" spans="1:13" ht="15" customHeight="1">
      <c r="A3" s="56"/>
      <c r="B3" s="57"/>
      <c r="C3" s="63" t="s">
        <v>9</v>
      </c>
      <c r="D3" s="64"/>
      <c r="E3" s="64" t="s">
        <v>30</v>
      </c>
      <c r="F3" s="64"/>
      <c r="G3" s="64"/>
      <c r="H3" s="64"/>
      <c r="I3" s="11" t="s">
        <v>14</v>
      </c>
      <c r="J3" s="64" t="s">
        <v>28</v>
      </c>
      <c r="K3" s="64"/>
      <c r="L3" s="64"/>
      <c r="M3" s="65"/>
    </row>
    <row r="4" spans="1:13" ht="15" customHeight="1">
      <c r="A4" s="56"/>
      <c r="B4" s="57"/>
      <c r="C4" s="66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5" customHeight="1">
      <c r="A5" s="56"/>
      <c r="B5" s="57"/>
      <c r="C5" s="69" t="s">
        <v>10</v>
      </c>
      <c r="D5" s="70"/>
      <c r="E5" s="70" t="s">
        <v>31</v>
      </c>
      <c r="F5" s="70"/>
      <c r="G5" s="70"/>
      <c r="H5" s="70"/>
      <c r="I5" s="12" t="s">
        <v>24</v>
      </c>
      <c r="J5" s="70" t="s">
        <v>33</v>
      </c>
      <c r="K5" s="70"/>
      <c r="L5" s="70"/>
      <c r="M5" s="71"/>
    </row>
    <row r="6" spans="1:13" ht="15" customHeight="1">
      <c r="A6" s="56"/>
      <c r="B6" s="57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ht="12.75">
      <c r="A7" s="56"/>
      <c r="B7" s="57"/>
      <c r="C7" s="69" t="s">
        <v>11</v>
      </c>
      <c r="D7" s="70"/>
      <c r="E7" s="70" t="s">
        <v>32</v>
      </c>
      <c r="F7" s="70"/>
      <c r="G7" s="70"/>
      <c r="H7" s="70"/>
      <c r="I7" s="12" t="s">
        <v>12</v>
      </c>
      <c r="J7" s="70" t="s">
        <v>29</v>
      </c>
      <c r="K7" s="70"/>
      <c r="L7" s="70"/>
      <c r="M7" s="71"/>
    </row>
    <row r="8" spans="1:13" ht="12.75">
      <c r="A8" s="58"/>
      <c r="B8" s="59"/>
      <c r="C8" s="72" t="s">
        <v>49</v>
      </c>
      <c r="D8" s="73"/>
      <c r="E8" s="73"/>
      <c r="F8" s="73"/>
      <c r="G8" s="73"/>
      <c r="H8" s="73"/>
      <c r="I8" s="73"/>
      <c r="J8" s="73"/>
      <c r="K8" s="73"/>
      <c r="L8" s="73"/>
      <c r="M8" s="20">
        <f>M32</f>
        <v>6396168.46875</v>
      </c>
    </row>
    <row r="9" spans="1:13" ht="26.25" customHeight="1">
      <c r="A9" s="23" t="s">
        <v>1</v>
      </c>
      <c r="B9" s="23" t="s">
        <v>35</v>
      </c>
      <c r="C9" s="74" t="s">
        <v>51</v>
      </c>
      <c r="D9" s="75"/>
      <c r="E9" s="75"/>
      <c r="F9" s="75"/>
      <c r="G9" s="76"/>
      <c r="H9" s="24" t="s">
        <v>36</v>
      </c>
      <c r="I9" s="23" t="s">
        <v>37</v>
      </c>
      <c r="J9" s="23" t="s">
        <v>47</v>
      </c>
      <c r="K9" s="21" t="s">
        <v>46</v>
      </c>
      <c r="L9" s="21" t="s">
        <v>48</v>
      </c>
      <c r="M9" s="23" t="s">
        <v>45</v>
      </c>
    </row>
    <row r="10" spans="1:13" ht="15" customHeight="1">
      <c r="A10" s="41" t="s">
        <v>39</v>
      </c>
      <c r="B10" s="41"/>
      <c r="C10" s="80" t="s">
        <v>61</v>
      </c>
      <c r="D10" s="81"/>
      <c r="E10" s="81"/>
      <c r="F10" s="81"/>
      <c r="G10" s="82"/>
      <c r="H10" s="29"/>
      <c r="I10" s="32"/>
      <c r="J10" s="30"/>
      <c r="K10" s="34"/>
      <c r="L10" s="42"/>
      <c r="M10" s="35">
        <f>SUM(M11:M13)</f>
        <v>18929.375</v>
      </c>
    </row>
    <row r="11" spans="1:13" ht="30" customHeight="1">
      <c r="A11" s="43" t="s">
        <v>40</v>
      </c>
      <c r="B11" s="43" t="s">
        <v>62</v>
      </c>
      <c r="C11" s="77" t="s">
        <v>65</v>
      </c>
      <c r="D11" s="78"/>
      <c r="E11" s="78"/>
      <c r="F11" s="78"/>
      <c r="G11" s="79"/>
      <c r="H11" s="40" t="s">
        <v>71</v>
      </c>
      <c r="I11" s="33">
        <v>2.5</v>
      </c>
      <c r="J11" s="31">
        <v>247</v>
      </c>
      <c r="K11" s="28">
        <v>0.25</v>
      </c>
      <c r="L11" s="44">
        <f>J11+(J11*K11)</f>
        <v>308.75</v>
      </c>
      <c r="M11" s="31">
        <f>I11*L11</f>
        <v>771.875</v>
      </c>
    </row>
    <row r="12" spans="1:13" ht="30" customHeight="1">
      <c r="A12" s="43" t="s">
        <v>41</v>
      </c>
      <c r="B12" s="43" t="s">
        <v>62</v>
      </c>
      <c r="C12" s="77" t="s">
        <v>63</v>
      </c>
      <c r="D12" s="78"/>
      <c r="E12" s="78"/>
      <c r="F12" s="78"/>
      <c r="G12" s="79"/>
      <c r="H12" s="6" t="s">
        <v>67</v>
      </c>
      <c r="I12" s="33">
        <v>6</v>
      </c>
      <c r="J12" s="31">
        <v>627</v>
      </c>
      <c r="K12" s="28">
        <v>0.25</v>
      </c>
      <c r="L12" s="44">
        <f>J12+(J12*K12)</f>
        <v>783.75</v>
      </c>
      <c r="M12" s="31">
        <f>I12*L12</f>
        <v>4702.5</v>
      </c>
    </row>
    <row r="13" spans="1:13" ht="30" customHeight="1">
      <c r="A13" s="43" t="s">
        <v>64</v>
      </c>
      <c r="B13" s="43" t="s">
        <v>62</v>
      </c>
      <c r="C13" s="77" t="s">
        <v>66</v>
      </c>
      <c r="D13" s="78"/>
      <c r="E13" s="78"/>
      <c r="F13" s="78"/>
      <c r="G13" s="79"/>
      <c r="H13" s="6" t="s">
        <v>68</v>
      </c>
      <c r="I13" s="33">
        <v>276</v>
      </c>
      <c r="J13" s="31">
        <v>39</v>
      </c>
      <c r="K13" s="28">
        <v>0.25</v>
      </c>
      <c r="L13" s="44">
        <f>J13+(J13*K13)</f>
        <v>48.75</v>
      </c>
      <c r="M13" s="31">
        <f>I13*L13</f>
        <v>13455</v>
      </c>
    </row>
    <row r="14" spans="1:13" ht="15" customHeight="1">
      <c r="A14" s="41" t="s">
        <v>42</v>
      </c>
      <c r="B14" s="41"/>
      <c r="C14" s="80" t="s">
        <v>72</v>
      </c>
      <c r="D14" s="81"/>
      <c r="E14" s="81"/>
      <c r="F14" s="81"/>
      <c r="G14" s="82"/>
      <c r="H14" s="29"/>
      <c r="I14" s="32"/>
      <c r="J14" s="30"/>
      <c r="K14" s="34"/>
      <c r="L14" s="42"/>
      <c r="M14" s="35">
        <f>SUM(M15:M16)</f>
        <v>413062.5</v>
      </c>
    </row>
    <row r="15" spans="1:13" ht="30" customHeight="1">
      <c r="A15" s="43" t="s">
        <v>43</v>
      </c>
      <c r="B15" s="43" t="s">
        <v>82</v>
      </c>
      <c r="C15" s="77" t="s">
        <v>83</v>
      </c>
      <c r="D15" s="78"/>
      <c r="E15" s="78"/>
      <c r="F15" s="78"/>
      <c r="G15" s="79"/>
      <c r="H15" s="40" t="s">
        <v>36</v>
      </c>
      <c r="I15" s="33">
        <v>1</v>
      </c>
      <c r="J15" s="31">
        <v>320000</v>
      </c>
      <c r="K15" s="28">
        <v>0.25</v>
      </c>
      <c r="L15" s="44">
        <f>J15+(J15*K15)</f>
        <v>400000</v>
      </c>
      <c r="M15" s="31">
        <f>I15*L15</f>
        <v>400000</v>
      </c>
    </row>
    <row r="16" spans="1:13" ht="30" customHeight="1">
      <c r="A16" s="43" t="s">
        <v>44</v>
      </c>
      <c r="B16" s="43" t="s">
        <v>81</v>
      </c>
      <c r="C16" s="77" t="s">
        <v>69</v>
      </c>
      <c r="D16" s="78"/>
      <c r="E16" s="78"/>
      <c r="F16" s="78"/>
      <c r="G16" s="79"/>
      <c r="H16" s="40" t="s">
        <v>70</v>
      </c>
      <c r="I16" s="33">
        <v>19</v>
      </c>
      <c r="J16" s="31">
        <v>550</v>
      </c>
      <c r="K16" s="28">
        <v>0.25</v>
      </c>
      <c r="L16" s="44">
        <f>J16+(J16*K16)</f>
        <v>687.5</v>
      </c>
      <c r="M16" s="31">
        <f>I16*L16</f>
        <v>13062.5</v>
      </c>
    </row>
    <row r="17" spans="1:13" ht="15" customHeight="1">
      <c r="A17" s="41" t="s">
        <v>57</v>
      </c>
      <c r="B17" s="41"/>
      <c r="C17" s="80" t="s">
        <v>73</v>
      </c>
      <c r="D17" s="81"/>
      <c r="E17" s="81"/>
      <c r="F17" s="81"/>
      <c r="G17" s="82"/>
      <c r="H17" s="29"/>
      <c r="I17" s="32"/>
      <c r="J17" s="30"/>
      <c r="K17" s="34"/>
      <c r="L17" s="42"/>
      <c r="M17" s="35">
        <f>SUM(M18:M22)</f>
        <v>1743722.0625</v>
      </c>
    </row>
    <row r="18" spans="1:13" ht="30" customHeight="1">
      <c r="A18" s="43" t="s">
        <v>52</v>
      </c>
      <c r="B18" s="43" t="s">
        <v>82</v>
      </c>
      <c r="C18" s="77" t="s">
        <v>74</v>
      </c>
      <c r="D18" s="78"/>
      <c r="E18" s="78"/>
      <c r="F18" s="78"/>
      <c r="G18" s="79"/>
      <c r="H18" s="40" t="s">
        <v>70</v>
      </c>
      <c r="I18" s="33">
        <v>168.58</v>
      </c>
      <c r="J18" s="31">
        <v>3490</v>
      </c>
      <c r="K18" s="28">
        <v>0.25</v>
      </c>
      <c r="L18" s="44">
        <f>J18+(J18*K18)</f>
        <v>4362.5</v>
      </c>
      <c r="M18" s="31">
        <f>I18*L18</f>
        <v>735430.25</v>
      </c>
    </row>
    <row r="19" spans="1:13" ht="30" customHeight="1">
      <c r="A19" s="43" t="s">
        <v>53</v>
      </c>
      <c r="B19" s="43" t="s">
        <v>82</v>
      </c>
      <c r="C19" s="77" t="s">
        <v>75</v>
      </c>
      <c r="D19" s="78"/>
      <c r="E19" s="78"/>
      <c r="F19" s="78"/>
      <c r="G19" s="79"/>
      <c r="H19" s="40" t="s">
        <v>70</v>
      </c>
      <c r="I19" s="33">
        <v>81.38</v>
      </c>
      <c r="J19" s="31">
        <v>3900</v>
      </c>
      <c r="K19" s="28">
        <v>0.25</v>
      </c>
      <c r="L19" s="44">
        <f>J19+(J19*K19)</f>
        <v>4875</v>
      </c>
      <c r="M19" s="31">
        <f>I19*L19</f>
        <v>396727.5</v>
      </c>
    </row>
    <row r="20" spans="1:13" ht="30" customHeight="1">
      <c r="A20" s="43" t="s">
        <v>76</v>
      </c>
      <c r="B20" s="43" t="s">
        <v>82</v>
      </c>
      <c r="C20" s="77" t="s">
        <v>78</v>
      </c>
      <c r="D20" s="78"/>
      <c r="E20" s="78"/>
      <c r="F20" s="78"/>
      <c r="G20" s="79"/>
      <c r="H20" s="40" t="s">
        <v>91</v>
      </c>
      <c r="I20" s="33">
        <v>65.97</v>
      </c>
      <c r="J20" s="31">
        <v>2860</v>
      </c>
      <c r="K20" s="28">
        <v>0.25</v>
      </c>
      <c r="L20" s="44">
        <f>J20+(J20*K20)</f>
        <v>3575</v>
      </c>
      <c r="M20" s="31">
        <f>I20*L20</f>
        <v>235842.75</v>
      </c>
    </row>
    <row r="21" spans="1:13" ht="30" customHeight="1">
      <c r="A21" s="43" t="s">
        <v>77</v>
      </c>
      <c r="B21" s="43" t="s">
        <v>82</v>
      </c>
      <c r="C21" s="77" t="s">
        <v>84</v>
      </c>
      <c r="D21" s="78"/>
      <c r="E21" s="78"/>
      <c r="F21" s="78"/>
      <c r="G21" s="79"/>
      <c r="H21" s="40" t="s">
        <v>70</v>
      </c>
      <c r="I21" s="33">
        <v>2.91</v>
      </c>
      <c r="J21" s="31">
        <v>2975</v>
      </c>
      <c r="K21" s="28">
        <v>0.25</v>
      </c>
      <c r="L21" s="44">
        <f>J21+(J21*K21)</f>
        <v>3718.75</v>
      </c>
      <c r="M21" s="31">
        <f>I21*L21</f>
        <v>10821.5625</v>
      </c>
    </row>
    <row r="22" spans="1:13" ht="30" customHeight="1">
      <c r="A22" s="43" t="s">
        <v>86</v>
      </c>
      <c r="B22" s="43" t="s">
        <v>82</v>
      </c>
      <c r="C22" s="77" t="s">
        <v>85</v>
      </c>
      <c r="D22" s="78"/>
      <c r="E22" s="78"/>
      <c r="F22" s="78"/>
      <c r="G22" s="79"/>
      <c r="H22" s="40" t="s">
        <v>70</v>
      </c>
      <c r="I22" s="33">
        <v>89</v>
      </c>
      <c r="J22" s="31">
        <v>3280</v>
      </c>
      <c r="K22" s="28">
        <v>0.25</v>
      </c>
      <c r="L22" s="44">
        <f>J22+(J22*K22)</f>
        <v>4100</v>
      </c>
      <c r="M22" s="31">
        <f>I22*L22</f>
        <v>364900</v>
      </c>
    </row>
    <row r="23" spans="1:13" ht="15" customHeight="1">
      <c r="A23" s="41" t="s">
        <v>54</v>
      </c>
      <c r="B23" s="41"/>
      <c r="C23" s="80" t="s">
        <v>79</v>
      </c>
      <c r="D23" s="81"/>
      <c r="E23" s="81"/>
      <c r="F23" s="81"/>
      <c r="G23" s="82"/>
      <c r="H23" s="29"/>
      <c r="I23" s="32"/>
      <c r="J23" s="30"/>
      <c r="K23" s="34"/>
      <c r="L23" s="42"/>
      <c r="M23" s="35">
        <f>SUM(M24:M25)</f>
        <v>884720.5</v>
      </c>
    </row>
    <row r="24" spans="1:13" ht="30" customHeight="1">
      <c r="A24" s="43" t="s">
        <v>55</v>
      </c>
      <c r="B24" s="43" t="s">
        <v>82</v>
      </c>
      <c r="C24" s="83" t="s">
        <v>88</v>
      </c>
      <c r="D24" s="84"/>
      <c r="E24" s="84"/>
      <c r="F24" s="84"/>
      <c r="G24" s="85"/>
      <c r="H24" s="40" t="s">
        <v>70</v>
      </c>
      <c r="I24" s="33">
        <v>244.17</v>
      </c>
      <c r="J24" s="31">
        <v>2760</v>
      </c>
      <c r="K24" s="28">
        <v>0.25</v>
      </c>
      <c r="L24" s="44">
        <f>J24+(J24*K24)</f>
        <v>3450</v>
      </c>
      <c r="M24" s="31">
        <f>I24*L24</f>
        <v>842386.5</v>
      </c>
    </row>
    <row r="25" spans="1:13" ht="30" customHeight="1">
      <c r="A25" s="43" t="s">
        <v>56</v>
      </c>
      <c r="B25" s="43" t="s">
        <v>82</v>
      </c>
      <c r="C25" s="83" t="s">
        <v>90</v>
      </c>
      <c r="D25" s="84"/>
      <c r="E25" s="84"/>
      <c r="F25" s="84"/>
      <c r="G25" s="85"/>
      <c r="H25" s="40" t="s">
        <v>70</v>
      </c>
      <c r="I25" s="33">
        <v>9.76</v>
      </c>
      <c r="J25" s="31">
        <v>3470</v>
      </c>
      <c r="K25" s="28">
        <v>0.25</v>
      </c>
      <c r="L25" s="44">
        <f>J25+(J25*K25)</f>
        <v>4337.5</v>
      </c>
      <c r="M25" s="31">
        <f>I25*L25</f>
        <v>42334</v>
      </c>
    </row>
    <row r="26" spans="1:13" ht="15" customHeight="1">
      <c r="A26" s="41" t="s">
        <v>58</v>
      </c>
      <c r="B26" s="41"/>
      <c r="C26" s="80" t="s">
        <v>80</v>
      </c>
      <c r="D26" s="81"/>
      <c r="E26" s="81"/>
      <c r="F26" s="81"/>
      <c r="G26" s="82"/>
      <c r="H26" s="29"/>
      <c r="I26" s="32"/>
      <c r="J26" s="30"/>
      <c r="K26" s="34"/>
      <c r="L26" s="42"/>
      <c r="M26" s="35">
        <f>SUM(M27:M28)</f>
        <v>2274062.5</v>
      </c>
    </row>
    <row r="27" spans="1:13" ht="30" customHeight="1">
      <c r="A27" s="43" t="s">
        <v>59</v>
      </c>
      <c r="B27" s="43" t="s">
        <v>82</v>
      </c>
      <c r="C27" s="83" t="s">
        <v>89</v>
      </c>
      <c r="D27" s="84"/>
      <c r="E27" s="84"/>
      <c r="F27" s="84"/>
      <c r="G27" s="85"/>
      <c r="H27" s="40" t="s">
        <v>71</v>
      </c>
      <c r="I27" s="33">
        <v>4000</v>
      </c>
      <c r="J27" s="31">
        <v>422</v>
      </c>
      <c r="K27" s="28">
        <v>0.25</v>
      </c>
      <c r="L27" s="44">
        <f>J27+(J27*K27)</f>
        <v>527.5</v>
      </c>
      <c r="M27" s="31">
        <f>I27*L27</f>
        <v>2110000</v>
      </c>
    </row>
    <row r="28" spans="1:13" ht="45" customHeight="1">
      <c r="A28" s="43" t="s">
        <v>60</v>
      </c>
      <c r="B28" s="43" t="s">
        <v>82</v>
      </c>
      <c r="C28" s="83" t="s">
        <v>87</v>
      </c>
      <c r="D28" s="84"/>
      <c r="E28" s="84"/>
      <c r="F28" s="84"/>
      <c r="G28" s="85"/>
      <c r="H28" s="40" t="s">
        <v>71</v>
      </c>
      <c r="I28" s="33">
        <v>250</v>
      </c>
      <c r="J28" s="31">
        <v>525</v>
      </c>
      <c r="K28" s="28">
        <v>0.25</v>
      </c>
      <c r="L28" s="44">
        <f>J28+(J28*K28)</f>
        <v>656.25</v>
      </c>
      <c r="M28" s="31">
        <f>I28*L28</f>
        <v>164062.5</v>
      </c>
    </row>
    <row r="29" spans="1:13" ht="15" customHeight="1">
      <c r="A29" s="41" t="s">
        <v>92</v>
      </c>
      <c r="B29" s="41"/>
      <c r="C29" s="80" t="s">
        <v>95</v>
      </c>
      <c r="D29" s="81"/>
      <c r="E29" s="81"/>
      <c r="F29" s="81"/>
      <c r="G29" s="82"/>
      <c r="H29" s="29"/>
      <c r="I29" s="32"/>
      <c r="J29" s="30"/>
      <c r="K29" s="34"/>
      <c r="L29" s="42"/>
      <c r="M29" s="35">
        <f>SUM(M30:M31)</f>
        <v>1061671.53125</v>
      </c>
    </row>
    <row r="30" spans="1:13" ht="30" customHeight="1">
      <c r="A30" s="43" t="s">
        <v>93</v>
      </c>
      <c r="B30" s="43" t="s">
        <v>82</v>
      </c>
      <c r="C30" s="83" t="s">
        <v>99</v>
      </c>
      <c r="D30" s="84"/>
      <c r="E30" s="84"/>
      <c r="F30" s="84"/>
      <c r="G30" s="85"/>
      <c r="H30" s="40" t="s">
        <v>71</v>
      </c>
      <c r="I30" s="33">
        <v>676.25</v>
      </c>
      <c r="J30" s="31">
        <v>144.5</v>
      </c>
      <c r="K30" s="28">
        <v>0.25</v>
      </c>
      <c r="L30" s="44">
        <f>J30+(J30*K30)</f>
        <v>180.625</v>
      </c>
      <c r="M30" s="31">
        <f>I30*L30</f>
        <v>122147.65625</v>
      </c>
    </row>
    <row r="31" spans="1:13" ht="30" customHeight="1">
      <c r="A31" s="43" t="s">
        <v>94</v>
      </c>
      <c r="B31" s="43" t="s">
        <v>82</v>
      </c>
      <c r="C31" s="83" t="s">
        <v>100</v>
      </c>
      <c r="D31" s="84"/>
      <c r="E31" s="84"/>
      <c r="F31" s="84"/>
      <c r="G31" s="85"/>
      <c r="H31" s="40" t="s">
        <v>71</v>
      </c>
      <c r="I31" s="33">
        <v>3306</v>
      </c>
      <c r="J31" s="31">
        <v>227.35</v>
      </c>
      <c r="K31" s="28">
        <v>0.25</v>
      </c>
      <c r="L31" s="44">
        <f>J31+(J31*K31)</f>
        <v>284.1875</v>
      </c>
      <c r="M31" s="31">
        <f>I31*L31</f>
        <v>939523.875</v>
      </c>
    </row>
    <row r="32" spans="1:13" ht="30" customHeight="1">
      <c r="A32" s="88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45">
        <f>M10+M14+M17+M23+M26+M29</f>
        <v>6396168.46875</v>
      </c>
    </row>
    <row r="33" spans="1:13" ht="12.75">
      <c r="A33" s="5"/>
      <c r="B33" s="1"/>
      <c r="C33" s="1"/>
      <c r="D33" s="7"/>
      <c r="E33" s="7"/>
      <c r="F33" s="7"/>
      <c r="G33" s="7"/>
      <c r="H33" s="7"/>
      <c r="I33" s="25"/>
      <c r="J33" s="1"/>
      <c r="K33" s="1"/>
      <c r="L33" s="1"/>
      <c r="M33" s="3"/>
    </row>
    <row r="34" spans="1:13" ht="12.75">
      <c r="A34" s="5"/>
      <c r="B34" s="1"/>
      <c r="C34" s="1"/>
      <c r="D34" s="7"/>
      <c r="E34" s="7"/>
      <c r="F34" s="7"/>
      <c r="G34" s="7"/>
      <c r="H34" s="7"/>
      <c r="I34" s="25"/>
      <c r="J34" s="1"/>
      <c r="K34" s="1"/>
      <c r="L34" s="1"/>
      <c r="M34" s="3"/>
    </row>
    <row r="35" spans="1:13" ht="12.75">
      <c r="A35" s="5"/>
      <c r="B35" s="1"/>
      <c r="C35" s="1"/>
      <c r="D35" s="7"/>
      <c r="E35" s="7"/>
      <c r="F35" s="7"/>
      <c r="G35" s="7"/>
      <c r="H35" s="7"/>
      <c r="I35" s="25"/>
      <c r="J35" s="1"/>
      <c r="K35" s="91" t="s">
        <v>96</v>
      </c>
      <c r="L35" s="92"/>
      <c r="M35" s="3"/>
    </row>
    <row r="36" spans="1:13" ht="12.75">
      <c r="A36" s="5"/>
      <c r="B36" s="1"/>
      <c r="C36" s="1"/>
      <c r="D36" s="7"/>
      <c r="E36" s="7"/>
      <c r="F36" s="7"/>
      <c r="G36" s="7"/>
      <c r="H36" s="7"/>
      <c r="I36" s="25"/>
      <c r="J36" s="1"/>
      <c r="K36" s="26"/>
      <c r="L36" s="27"/>
      <c r="M36" s="3"/>
    </row>
    <row r="37" spans="1:13" ht="12.75">
      <c r="A37" s="5"/>
      <c r="B37" s="1"/>
      <c r="C37" s="1"/>
      <c r="D37" s="7"/>
      <c r="E37" s="7"/>
      <c r="F37" s="7"/>
      <c r="G37" s="7"/>
      <c r="H37" s="7"/>
      <c r="I37" s="25"/>
      <c r="J37" s="1"/>
      <c r="K37" s="1"/>
      <c r="L37" s="1"/>
      <c r="M37" s="3"/>
    </row>
    <row r="38" spans="1:13" ht="12.75">
      <c r="A38" s="5"/>
      <c r="B38" s="59"/>
      <c r="C38" s="59"/>
      <c r="D38" s="59"/>
      <c r="E38" s="59"/>
      <c r="F38" s="1"/>
      <c r="I38" s="93"/>
      <c r="J38" s="93"/>
      <c r="K38" s="1"/>
      <c r="L38" s="1"/>
      <c r="M38" s="3"/>
    </row>
    <row r="39" spans="1:13" ht="12.75">
      <c r="A39" s="5"/>
      <c r="B39" s="94" t="s">
        <v>7</v>
      </c>
      <c r="C39" s="94"/>
      <c r="D39" s="94"/>
      <c r="E39" s="94"/>
      <c r="F39" s="1"/>
      <c r="I39" s="87" t="s">
        <v>4</v>
      </c>
      <c r="J39" s="87"/>
      <c r="K39" s="1"/>
      <c r="L39" s="1"/>
      <c r="M39" s="3"/>
    </row>
    <row r="40" spans="1:13" ht="12.75">
      <c r="A40" s="5"/>
      <c r="B40" s="86" t="s">
        <v>8</v>
      </c>
      <c r="C40" s="86"/>
      <c r="D40" s="86"/>
      <c r="E40" s="86"/>
      <c r="F40" s="1"/>
      <c r="G40" s="1"/>
      <c r="H40" s="1"/>
      <c r="I40" s="87" t="s">
        <v>5</v>
      </c>
      <c r="J40" s="87"/>
      <c r="K40" s="1"/>
      <c r="L40" s="1"/>
      <c r="M40" s="3"/>
    </row>
    <row r="41" spans="1:13" ht="12.75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</row>
  </sheetData>
  <sheetProtection/>
  <mergeCells count="46">
    <mergeCell ref="B40:E40"/>
    <mergeCell ref="I40:J40"/>
    <mergeCell ref="C17:G17"/>
    <mergeCell ref="A32:L32"/>
    <mergeCell ref="C26:G26"/>
    <mergeCell ref="C27:G27"/>
    <mergeCell ref="K35:L35"/>
    <mergeCell ref="I38:J38"/>
    <mergeCell ref="B39:E39"/>
    <mergeCell ref="I39:J39"/>
    <mergeCell ref="C28:G28"/>
    <mergeCell ref="C23:G23"/>
    <mergeCell ref="C22:G22"/>
    <mergeCell ref="C10:G10"/>
    <mergeCell ref="C11:G11"/>
    <mergeCell ref="C13:G13"/>
    <mergeCell ref="C25:G25"/>
    <mergeCell ref="C24:G24"/>
    <mergeCell ref="C19:G19"/>
    <mergeCell ref="C20:G20"/>
    <mergeCell ref="C21:G21"/>
    <mergeCell ref="C12:G12"/>
    <mergeCell ref="C18:G18"/>
    <mergeCell ref="B38:E38"/>
    <mergeCell ref="C14:G14"/>
    <mergeCell ref="C15:G15"/>
    <mergeCell ref="C16:G16"/>
    <mergeCell ref="C29:G29"/>
    <mergeCell ref="C30:G30"/>
    <mergeCell ref="C31:G31"/>
    <mergeCell ref="C6:M6"/>
    <mergeCell ref="C7:D7"/>
    <mergeCell ref="E7:H7"/>
    <mergeCell ref="J7:M7"/>
    <mergeCell ref="C8:L8"/>
    <mergeCell ref="C9:G9"/>
    <mergeCell ref="A1:M1"/>
    <mergeCell ref="A2:B8"/>
    <mergeCell ref="C2:K2"/>
    <mergeCell ref="C3:D3"/>
    <mergeCell ref="E3:H3"/>
    <mergeCell ref="J3:M3"/>
    <mergeCell ref="C4:M4"/>
    <mergeCell ref="C5:D5"/>
    <mergeCell ref="E5:H5"/>
    <mergeCell ref="J5:M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1.140625" style="0" customWidth="1"/>
    <col min="2" max="2" width="8.7109375" style="0" customWidth="1"/>
    <col min="4" max="4" width="6.7109375" style="0" customWidth="1"/>
    <col min="5" max="5" width="16.57421875" style="0" customWidth="1"/>
    <col min="6" max="6" width="17.7109375" style="0" customWidth="1"/>
    <col min="7" max="7" width="18.8515625" style="0" customWidth="1"/>
    <col min="8" max="14" width="15.7109375" style="0" customWidth="1"/>
  </cols>
  <sheetData>
    <row r="1" spans="1:14" ht="15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4" ht="15">
      <c r="A2" s="54"/>
      <c r="B2" s="55"/>
      <c r="C2" s="95" t="s">
        <v>27</v>
      </c>
      <c r="D2" s="96"/>
      <c r="E2" s="96"/>
      <c r="F2" s="96"/>
      <c r="G2" s="96"/>
      <c r="H2" s="96"/>
      <c r="I2" s="96"/>
      <c r="J2" s="96"/>
      <c r="K2" s="96"/>
      <c r="L2" s="97"/>
      <c r="M2" s="36" t="s">
        <v>13</v>
      </c>
      <c r="N2" s="46">
        <v>45204</v>
      </c>
    </row>
    <row r="3" spans="1:14" ht="15" customHeight="1">
      <c r="A3" s="56"/>
      <c r="B3" s="57"/>
      <c r="C3" s="63" t="s">
        <v>9</v>
      </c>
      <c r="D3" s="64"/>
      <c r="E3" s="64" t="s">
        <v>30</v>
      </c>
      <c r="F3" s="64"/>
      <c r="G3" s="64"/>
      <c r="H3" s="64"/>
      <c r="I3" s="11" t="s">
        <v>14</v>
      </c>
      <c r="J3" s="64" t="s">
        <v>28</v>
      </c>
      <c r="K3" s="64"/>
      <c r="L3" s="64"/>
      <c r="M3" s="64"/>
      <c r="N3" s="65"/>
    </row>
    <row r="4" spans="1:14" ht="15" customHeight="1">
      <c r="A4" s="56"/>
      <c r="B4" s="57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ht="15" customHeight="1">
      <c r="A5" s="56"/>
      <c r="B5" s="57"/>
      <c r="C5" s="69" t="s">
        <v>10</v>
      </c>
      <c r="D5" s="70"/>
      <c r="E5" s="70" t="s">
        <v>31</v>
      </c>
      <c r="F5" s="70"/>
      <c r="G5" s="70"/>
      <c r="H5" s="70"/>
      <c r="I5" s="12" t="s">
        <v>24</v>
      </c>
      <c r="J5" s="70" t="s">
        <v>33</v>
      </c>
      <c r="K5" s="70"/>
      <c r="L5" s="70"/>
      <c r="M5" s="70"/>
      <c r="N5" s="71"/>
    </row>
    <row r="6" spans="1:14" ht="15" customHeight="1">
      <c r="A6" s="56"/>
      <c r="B6" s="57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</row>
    <row r="7" spans="1:14" ht="12.75">
      <c r="A7" s="56"/>
      <c r="B7" s="57"/>
      <c r="C7" s="69" t="s">
        <v>11</v>
      </c>
      <c r="D7" s="70"/>
      <c r="E7" s="70" t="s">
        <v>32</v>
      </c>
      <c r="F7" s="70"/>
      <c r="G7" s="70"/>
      <c r="H7" s="70"/>
      <c r="I7" s="12" t="s">
        <v>12</v>
      </c>
      <c r="J7" s="70" t="s">
        <v>29</v>
      </c>
      <c r="K7" s="70"/>
      <c r="L7" s="70"/>
      <c r="M7" s="70"/>
      <c r="N7" s="71"/>
    </row>
    <row r="8" spans="1:14" ht="12.75">
      <c r="A8" s="58"/>
      <c r="B8" s="59"/>
      <c r="C8" s="72" t="s">
        <v>25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20">
        <f>F28</f>
        <v>6396168.46875</v>
      </c>
    </row>
    <row r="9" spans="1:14" ht="15.75" customHeight="1">
      <c r="A9" s="13" t="s">
        <v>1</v>
      </c>
      <c r="B9" s="104" t="s">
        <v>15</v>
      </c>
      <c r="C9" s="105"/>
      <c r="D9" s="105"/>
      <c r="E9" s="105"/>
      <c r="F9" s="14" t="s">
        <v>16</v>
      </c>
      <c r="G9" s="14" t="s">
        <v>17</v>
      </c>
      <c r="H9" s="14" t="s">
        <v>2</v>
      </c>
      <c r="I9" s="14" t="s">
        <v>3</v>
      </c>
      <c r="J9" s="14" t="s">
        <v>6</v>
      </c>
      <c r="K9" s="14" t="s">
        <v>18</v>
      </c>
      <c r="L9" s="14" t="s">
        <v>19</v>
      </c>
      <c r="M9" s="14" t="s">
        <v>20</v>
      </c>
      <c r="N9" s="14" t="s">
        <v>98</v>
      </c>
    </row>
    <row r="10" spans="1:14" ht="15" customHeight="1">
      <c r="A10" s="102">
        <v>1</v>
      </c>
      <c r="B10" s="102" t="str">
        <f>PO!C10</f>
        <v>SERVIÇOS INICIAIS</v>
      </c>
      <c r="C10" s="102"/>
      <c r="D10" s="102"/>
      <c r="E10" s="102"/>
      <c r="F10" s="103">
        <f>PO!M10</f>
        <v>18929.375</v>
      </c>
      <c r="G10" s="15" t="s">
        <v>23</v>
      </c>
      <c r="H10" s="17">
        <v>0.5</v>
      </c>
      <c r="I10" s="17">
        <v>0.5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ht="15" customHeight="1">
      <c r="A11" s="102"/>
      <c r="B11" s="102"/>
      <c r="C11" s="102"/>
      <c r="D11" s="102"/>
      <c r="E11" s="102"/>
      <c r="F11" s="103"/>
      <c r="G11" s="15" t="s">
        <v>21</v>
      </c>
      <c r="H11" s="17">
        <f>H10</f>
        <v>0.5</v>
      </c>
      <c r="I11" s="17">
        <f aca="true" t="shared" si="0" ref="I11:N11">H11+I10</f>
        <v>1</v>
      </c>
      <c r="J11" s="17">
        <f t="shared" si="0"/>
        <v>1</v>
      </c>
      <c r="K11" s="17">
        <f t="shared" si="0"/>
        <v>1</v>
      </c>
      <c r="L11" s="17">
        <f t="shared" si="0"/>
        <v>1</v>
      </c>
      <c r="M11" s="17">
        <f t="shared" si="0"/>
        <v>1</v>
      </c>
      <c r="N11" s="17">
        <f t="shared" si="0"/>
        <v>1</v>
      </c>
    </row>
    <row r="12" spans="1:14" ht="15" customHeight="1">
      <c r="A12" s="102"/>
      <c r="B12" s="102"/>
      <c r="C12" s="102"/>
      <c r="D12" s="102"/>
      <c r="E12" s="102"/>
      <c r="F12" s="103"/>
      <c r="G12" s="16" t="s">
        <v>22</v>
      </c>
      <c r="H12" s="18">
        <f>H10*F10</f>
        <v>9464.6875</v>
      </c>
      <c r="I12" s="18">
        <f aca="true" t="shared" si="1" ref="I12:N12">H12+(I10*$F$10)</f>
        <v>18929.375</v>
      </c>
      <c r="J12" s="18">
        <f t="shared" si="1"/>
        <v>18929.375</v>
      </c>
      <c r="K12" s="18">
        <f t="shared" si="1"/>
        <v>18929.375</v>
      </c>
      <c r="L12" s="18">
        <f t="shared" si="1"/>
        <v>18929.375</v>
      </c>
      <c r="M12" s="18">
        <f t="shared" si="1"/>
        <v>18929.375</v>
      </c>
      <c r="N12" s="18">
        <f t="shared" si="1"/>
        <v>18929.375</v>
      </c>
    </row>
    <row r="13" spans="1:14" ht="15" customHeight="1">
      <c r="A13" s="100">
        <v>2</v>
      </c>
      <c r="B13" s="100" t="str">
        <f>PO!C14</f>
        <v>INFRAESTRUTURA</v>
      </c>
      <c r="C13" s="100"/>
      <c r="D13" s="100"/>
      <c r="E13" s="100"/>
      <c r="F13" s="101">
        <f>PO!M14</f>
        <v>413062.5</v>
      </c>
      <c r="G13" s="47" t="s">
        <v>23</v>
      </c>
      <c r="H13" s="48">
        <v>0.2</v>
      </c>
      <c r="I13" s="48">
        <v>0.4</v>
      </c>
      <c r="J13" s="48">
        <v>0.4</v>
      </c>
      <c r="K13" s="48">
        <v>0</v>
      </c>
      <c r="L13" s="48">
        <v>0</v>
      </c>
      <c r="M13" s="48">
        <v>0</v>
      </c>
      <c r="N13" s="48">
        <v>0</v>
      </c>
    </row>
    <row r="14" spans="1:14" ht="15" customHeight="1">
      <c r="A14" s="100"/>
      <c r="B14" s="100"/>
      <c r="C14" s="100"/>
      <c r="D14" s="100"/>
      <c r="E14" s="100"/>
      <c r="F14" s="101"/>
      <c r="G14" s="47" t="s">
        <v>21</v>
      </c>
      <c r="H14" s="48">
        <f>H13</f>
        <v>0.2</v>
      </c>
      <c r="I14" s="48">
        <f aca="true" t="shared" si="2" ref="I14:N14">H14+I13</f>
        <v>0.6000000000000001</v>
      </c>
      <c r="J14" s="48">
        <f t="shared" si="2"/>
        <v>1</v>
      </c>
      <c r="K14" s="48">
        <f t="shared" si="2"/>
        <v>1</v>
      </c>
      <c r="L14" s="48">
        <f t="shared" si="2"/>
        <v>1</v>
      </c>
      <c r="M14" s="48">
        <f t="shared" si="2"/>
        <v>1</v>
      </c>
      <c r="N14" s="48">
        <f t="shared" si="2"/>
        <v>1</v>
      </c>
    </row>
    <row r="15" spans="1:14" ht="15" customHeight="1">
      <c r="A15" s="100"/>
      <c r="B15" s="100"/>
      <c r="C15" s="100"/>
      <c r="D15" s="100"/>
      <c r="E15" s="100"/>
      <c r="F15" s="101"/>
      <c r="G15" s="47" t="s">
        <v>22</v>
      </c>
      <c r="H15" s="49">
        <f>H13*F13</f>
        <v>82612.5</v>
      </c>
      <c r="I15" s="49">
        <f aca="true" t="shared" si="3" ref="I15:N15">H15+(I13*$F$13)</f>
        <v>247837.5</v>
      </c>
      <c r="J15" s="49">
        <f t="shared" si="3"/>
        <v>413062.5</v>
      </c>
      <c r="K15" s="49">
        <f t="shared" si="3"/>
        <v>413062.5</v>
      </c>
      <c r="L15" s="49">
        <f t="shared" si="3"/>
        <v>413062.5</v>
      </c>
      <c r="M15" s="49">
        <f t="shared" si="3"/>
        <v>413062.5</v>
      </c>
      <c r="N15" s="49">
        <f t="shared" si="3"/>
        <v>413062.5</v>
      </c>
    </row>
    <row r="16" spans="1:14" ht="15" customHeight="1">
      <c r="A16" s="102">
        <v>3</v>
      </c>
      <c r="B16" s="102" t="str">
        <f>PO!C17</f>
        <v>SUPERESTRUTURA</v>
      </c>
      <c r="C16" s="102"/>
      <c r="D16" s="102"/>
      <c r="E16" s="102"/>
      <c r="F16" s="103">
        <f>PO!M17</f>
        <v>1743722.0625</v>
      </c>
      <c r="G16" s="15" t="s">
        <v>23</v>
      </c>
      <c r="H16" s="17">
        <v>0</v>
      </c>
      <c r="I16" s="17">
        <v>0</v>
      </c>
      <c r="J16" s="17">
        <v>0.25</v>
      </c>
      <c r="K16" s="17">
        <v>0.3</v>
      </c>
      <c r="L16" s="17">
        <v>0.3</v>
      </c>
      <c r="M16" s="17">
        <v>0.15</v>
      </c>
      <c r="N16" s="17">
        <v>0</v>
      </c>
    </row>
    <row r="17" spans="1:14" ht="15" customHeight="1">
      <c r="A17" s="102"/>
      <c r="B17" s="102"/>
      <c r="C17" s="102"/>
      <c r="D17" s="102"/>
      <c r="E17" s="102"/>
      <c r="F17" s="103"/>
      <c r="G17" s="15" t="s">
        <v>21</v>
      </c>
      <c r="H17" s="17">
        <f>H16</f>
        <v>0</v>
      </c>
      <c r="I17" s="17">
        <f aca="true" t="shared" si="4" ref="I17:N17">H17+I16</f>
        <v>0</v>
      </c>
      <c r="J17" s="17">
        <f t="shared" si="4"/>
        <v>0.25</v>
      </c>
      <c r="K17" s="17">
        <f t="shared" si="4"/>
        <v>0.55</v>
      </c>
      <c r="L17" s="17">
        <f t="shared" si="4"/>
        <v>0.8500000000000001</v>
      </c>
      <c r="M17" s="17">
        <f t="shared" si="4"/>
        <v>1</v>
      </c>
      <c r="N17" s="17">
        <f t="shared" si="4"/>
        <v>1</v>
      </c>
    </row>
    <row r="18" spans="1:14" ht="15" customHeight="1">
      <c r="A18" s="102"/>
      <c r="B18" s="102"/>
      <c r="C18" s="102"/>
      <c r="D18" s="102"/>
      <c r="E18" s="102"/>
      <c r="F18" s="103"/>
      <c r="G18" s="16" t="s">
        <v>22</v>
      </c>
      <c r="H18" s="18">
        <f>H16*F16</f>
        <v>0</v>
      </c>
      <c r="I18" s="18">
        <f aca="true" t="shared" si="5" ref="I18:N18">H18+(I16*$F$16)</f>
        <v>0</v>
      </c>
      <c r="J18" s="18">
        <f t="shared" si="5"/>
        <v>435930.515625</v>
      </c>
      <c r="K18" s="18">
        <f t="shared" si="5"/>
        <v>959047.1343749999</v>
      </c>
      <c r="L18" s="18">
        <f t="shared" si="5"/>
        <v>1482163.7531249998</v>
      </c>
      <c r="M18" s="18">
        <f t="shared" si="5"/>
        <v>1743722.0624999998</v>
      </c>
      <c r="N18" s="18">
        <f t="shared" si="5"/>
        <v>1743722.0624999998</v>
      </c>
    </row>
    <row r="19" spans="1:14" ht="15" customHeight="1">
      <c r="A19" s="100">
        <v>4</v>
      </c>
      <c r="B19" s="100" t="str">
        <f>PO!C23</f>
        <v>VEDAÇÕES </v>
      </c>
      <c r="C19" s="100"/>
      <c r="D19" s="100"/>
      <c r="E19" s="100"/>
      <c r="F19" s="101">
        <f>PO!M23</f>
        <v>884720.5</v>
      </c>
      <c r="G19" s="47" t="s">
        <v>23</v>
      </c>
      <c r="H19" s="48">
        <v>0</v>
      </c>
      <c r="I19" s="48">
        <v>0</v>
      </c>
      <c r="J19" s="48">
        <v>0</v>
      </c>
      <c r="K19" s="48">
        <v>0.1</v>
      </c>
      <c r="L19" s="48">
        <v>0.4</v>
      </c>
      <c r="M19" s="48">
        <v>0.4</v>
      </c>
      <c r="N19" s="48">
        <v>0.1</v>
      </c>
    </row>
    <row r="20" spans="1:14" ht="15" customHeight="1">
      <c r="A20" s="100"/>
      <c r="B20" s="100"/>
      <c r="C20" s="100"/>
      <c r="D20" s="100"/>
      <c r="E20" s="100"/>
      <c r="F20" s="101"/>
      <c r="G20" s="47" t="s">
        <v>21</v>
      </c>
      <c r="H20" s="48">
        <f>H19</f>
        <v>0</v>
      </c>
      <c r="I20" s="48">
        <f aca="true" t="shared" si="6" ref="I20:N20">H20+I19</f>
        <v>0</v>
      </c>
      <c r="J20" s="48">
        <f t="shared" si="6"/>
        <v>0</v>
      </c>
      <c r="K20" s="48">
        <f t="shared" si="6"/>
        <v>0.1</v>
      </c>
      <c r="L20" s="48">
        <f t="shared" si="6"/>
        <v>0.5</v>
      </c>
      <c r="M20" s="48">
        <f t="shared" si="6"/>
        <v>0.9</v>
      </c>
      <c r="N20" s="48">
        <f t="shared" si="6"/>
        <v>1</v>
      </c>
    </row>
    <row r="21" spans="1:14" ht="15" customHeight="1">
      <c r="A21" s="100"/>
      <c r="B21" s="100"/>
      <c r="C21" s="100"/>
      <c r="D21" s="100"/>
      <c r="E21" s="100"/>
      <c r="F21" s="101"/>
      <c r="G21" s="47" t="s">
        <v>22</v>
      </c>
      <c r="H21" s="49">
        <f>H19*F19</f>
        <v>0</v>
      </c>
      <c r="I21" s="49">
        <f aca="true" t="shared" si="7" ref="I21:N21">H21+(I19*$F$19)</f>
        <v>0</v>
      </c>
      <c r="J21" s="49">
        <f t="shared" si="7"/>
        <v>0</v>
      </c>
      <c r="K21" s="49">
        <f t="shared" si="7"/>
        <v>88472.05</v>
      </c>
      <c r="L21" s="49">
        <f t="shared" si="7"/>
        <v>442360.25</v>
      </c>
      <c r="M21" s="49">
        <f t="shared" si="7"/>
        <v>796248.45</v>
      </c>
      <c r="N21" s="49">
        <f t="shared" si="7"/>
        <v>884720.5</v>
      </c>
    </row>
    <row r="22" spans="1:14" ht="15" customHeight="1">
      <c r="A22" s="102">
        <v>5</v>
      </c>
      <c r="B22" s="102" t="s">
        <v>80</v>
      </c>
      <c r="C22" s="102"/>
      <c r="D22" s="102"/>
      <c r="E22" s="102"/>
      <c r="F22" s="103">
        <f>PO!M26</f>
        <v>2274062.5</v>
      </c>
      <c r="G22" s="15" t="s">
        <v>23</v>
      </c>
      <c r="H22" s="17">
        <v>0</v>
      </c>
      <c r="I22" s="17">
        <v>0</v>
      </c>
      <c r="J22" s="17">
        <v>0</v>
      </c>
      <c r="K22" s="17">
        <v>0.1</v>
      </c>
      <c r="L22" s="17">
        <v>0.2</v>
      </c>
      <c r="M22" s="17">
        <v>0.2</v>
      </c>
      <c r="N22" s="17">
        <v>0.5</v>
      </c>
    </row>
    <row r="23" spans="1:14" ht="15" customHeight="1">
      <c r="A23" s="102"/>
      <c r="B23" s="102"/>
      <c r="C23" s="102"/>
      <c r="D23" s="102"/>
      <c r="E23" s="102"/>
      <c r="F23" s="103"/>
      <c r="G23" s="15" t="s">
        <v>21</v>
      </c>
      <c r="H23" s="17">
        <f>H22</f>
        <v>0</v>
      </c>
      <c r="I23" s="17">
        <f aca="true" t="shared" si="8" ref="I23:N23">H23+I22</f>
        <v>0</v>
      </c>
      <c r="J23" s="17">
        <f t="shared" si="8"/>
        <v>0</v>
      </c>
      <c r="K23" s="17">
        <f t="shared" si="8"/>
        <v>0.1</v>
      </c>
      <c r="L23" s="17">
        <f t="shared" si="8"/>
        <v>0.30000000000000004</v>
      </c>
      <c r="M23" s="17">
        <f t="shared" si="8"/>
        <v>0.5</v>
      </c>
      <c r="N23" s="17">
        <f t="shared" si="8"/>
        <v>1</v>
      </c>
    </row>
    <row r="24" spans="1:14" ht="15" customHeight="1">
      <c r="A24" s="102"/>
      <c r="B24" s="102"/>
      <c r="C24" s="102"/>
      <c r="D24" s="102"/>
      <c r="E24" s="102"/>
      <c r="F24" s="103"/>
      <c r="G24" s="16" t="s">
        <v>22</v>
      </c>
      <c r="H24" s="18">
        <f>$H$22*$F$22</f>
        <v>0</v>
      </c>
      <c r="I24" s="18">
        <f aca="true" t="shared" si="9" ref="I24:N24">H24+(I22*$F$22)</f>
        <v>0</v>
      </c>
      <c r="J24" s="18">
        <f t="shared" si="9"/>
        <v>0</v>
      </c>
      <c r="K24" s="18">
        <f t="shared" si="9"/>
        <v>227406.25</v>
      </c>
      <c r="L24" s="18">
        <f t="shared" si="9"/>
        <v>682218.75</v>
      </c>
      <c r="M24" s="18">
        <f t="shared" si="9"/>
        <v>1137031.25</v>
      </c>
      <c r="N24" s="18">
        <f t="shared" si="9"/>
        <v>2274062.5</v>
      </c>
    </row>
    <row r="25" spans="1:14" ht="15" customHeight="1">
      <c r="A25" s="100">
        <v>6</v>
      </c>
      <c r="B25" s="100" t="s">
        <v>97</v>
      </c>
      <c r="C25" s="100"/>
      <c r="D25" s="100"/>
      <c r="E25" s="100"/>
      <c r="F25" s="101">
        <f>PO!M29</f>
        <v>1061671.53125</v>
      </c>
      <c r="G25" s="47" t="s">
        <v>23</v>
      </c>
      <c r="H25" s="48">
        <v>0</v>
      </c>
      <c r="I25" s="48">
        <v>0</v>
      </c>
      <c r="J25" s="48">
        <v>0</v>
      </c>
      <c r="K25" s="48">
        <v>0</v>
      </c>
      <c r="L25" s="48">
        <v>0.15</v>
      </c>
      <c r="M25" s="48">
        <v>0.2</v>
      </c>
      <c r="N25" s="48">
        <v>0.65</v>
      </c>
    </row>
    <row r="26" spans="1:14" ht="15" customHeight="1">
      <c r="A26" s="100"/>
      <c r="B26" s="100"/>
      <c r="C26" s="100"/>
      <c r="D26" s="100"/>
      <c r="E26" s="100"/>
      <c r="F26" s="101"/>
      <c r="G26" s="47" t="s">
        <v>21</v>
      </c>
      <c r="H26" s="48">
        <f>H25</f>
        <v>0</v>
      </c>
      <c r="I26" s="48">
        <f aca="true" t="shared" si="10" ref="I26:N26">H26+I25</f>
        <v>0</v>
      </c>
      <c r="J26" s="48">
        <f t="shared" si="10"/>
        <v>0</v>
      </c>
      <c r="K26" s="48">
        <f t="shared" si="10"/>
        <v>0</v>
      </c>
      <c r="L26" s="48">
        <f t="shared" si="10"/>
        <v>0.15</v>
      </c>
      <c r="M26" s="48">
        <f t="shared" si="10"/>
        <v>0.35</v>
      </c>
      <c r="N26" s="48">
        <f t="shared" si="10"/>
        <v>1</v>
      </c>
    </row>
    <row r="27" spans="1:14" ht="15" customHeight="1">
      <c r="A27" s="100"/>
      <c r="B27" s="100"/>
      <c r="C27" s="100"/>
      <c r="D27" s="100"/>
      <c r="E27" s="100"/>
      <c r="F27" s="101"/>
      <c r="G27" s="47" t="s">
        <v>22</v>
      </c>
      <c r="H27" s="49">
        <f>H25*F25</f>
        <v>0</v>
      </c>
      <c r="I27" s="49">
        <f aca="true" t="shared" si="11" ref="I27:N27">H27+(I25*$F$25)</f>
        <v>0</v>
      </c>
      <c r="J27" s="49">
        <f t="shared" si="11"/>
        <v>0</v>
      </c>
      <c r="K27" s="49">
        <f t="shared" si="11"/>
        <v>0</v>
      </c>
      <c r="L27" s="49">
        <f t="shared" si="11"/>
        <v>159250.7296875</v>
      </c>
      <c r="M27" s="49">
        <f t="shared" si="11"/>
        <v>371585.0359375</v>
      </c>
      <c r="N27" s="49">
        <f t="shared" si="11"/>
        <v>1061671.53125</v>
      </c>
    </row>
    <row r="28" spans="1:15" ht="15" customHeight="1">
      <c r="A28" s="98" t="s">
        <v>26</v>
      </c>
      <c r="B28" s="98"/>
      <c r="C28" s="98"/>
      <c r="D28" s="98"/>
      <c r="E28" s="98"/>
      <c r="F28" s="99">
        <f>SUM(F10:F27)</f>
        <v>6396168.46875</v>
      </c>
      <c r="G28" s="22" t="s">
        <v>23</v>
      </c>
      <c r="H28" s="38">
        <f aca="true" t="shared" si="12" ref="H28:N28">H29/$F$28</f>
        <v>0.014395678905248503</v>
      </c>
      <c r="I28" s="38">
        <f t="shared" si="12"/>
        <v>0.0273116145006949</v>
      </c>
      <c r="J28" s="38">
        <f>J29/$F$28</f>
        <v>0.09398681703930846</v>
      </c>
      <c r="K28" s="38">
        <f t="shared" si="12"/>
        <v>0.13117148537426881</v>
      </c>
      <c r="L28" s="38">
        <f t="shared" si="12"/>
        <v>0.23311894546281367</v>
      </c>
      <c r="M28" s="38">
        <f t="shared" si="12"/>
        <v>0.20052525537615434</v>
      </c>
      <c r="N28" s="38">
        <f t="shared" si="12"/>
        <v>0.29949020334151133</v>
      </c>
      <c r="O28" s="50"/>
    </row>
    <row r="29" spans="1:14" ht="15" customHeight="1">
      <c r="A29" s="98"/>
      <c r="B29" s="98"/>
      <c r="C29" s="98"/>
      <c r="D29" s="98"/>
      <c r="E29" s="98"/>
      <c r="F29" s="99"/>
      <c r="G29" s="22" t="s">
        <v>34</v>
      </c>
      <c r="H29" s="39">
        <f>H31</f>
        <v>92077.1875</v>
      </c>
      <c r="I29" s="39">
        <f aca="true" t="shared" si="13" ref="I29:N29">I31-H31</f>
        <v>174689.6875</v>
      </c>
      <c r="J29" s="39">
        <f t="shared" si="13"/>
        <v>601155.515625</v>
      </c>
      <c r="K29" s="39">
        <f t="shared" si="13"/>
        <v>838994.91875</v>
      </c>
      <c r="L29" s="39">
        <f t="shared" si="13"/>
        <v>1491068.0484374997</v>
      </c>
      <c r="M29" s="39">
        <f t="shared" si="13"/>
        <v>1282593.3156249998</v>
      </c>
      <c r="N29" s="39">
        <f t="shared" si="13"/>
        <v>1915589.7953125006</v>
      </c>
    </row>
    <row r="30" spans="1:14" ht="15" customHeight="1">
      <c r="A30" s="98"/>
      <c r="B30" s="98"/>
      <c r="C30" s="98"/>
      <c r="D30" s="98"/>
      <c r="E30" s="98"/>
      <c r="F30" s="99"/>
      <c r="G30" s="22" t="s">
        <v>21</v>
      </c>
      <c r="H30" s="38">
        <f aca="true" t="shared" si="14" ref="H30:N30">H31/$F$28</f>
        <v>0.014395678905248503</v>
      </c>
      <c r="I30" s="38">
        <f t="shared" si="14"/>
        <v>0.0417072934059434</v>
      </c>
      <c r="J30" s="38">
        <f t="shared" si="14"/>
        <v>0.13569411044525187</v>
      </c>
      <c r="K30" s="38">
        <f t="shared" si="14"/>
        <v>0.2668655958195207</v>
      </c>
      <c r="L30" s="38">
        <f t="shared" si="14"/>
        <v>0.4999845412823343</v>
      </c>
      <c r="M30" s="38">
        <f t="shared" si="14"/>
        <v>0.7005097966584887</v>
      </c>
      <c r="N30" s="38">
        <f t="shared" si="14"/>
        <v>1</v>
      </c>
    </row>
    <row r="31" spans="1:14" ht="15" customHeight="1">
      <c r="A31" s="98"/>
      <c r="B31" s="98"/>
      <c r="C31" s="98"/>
      <c r="D31" s="98"/>
      <c r="E31" s="98"/>
      <c r="F31" s="99"/>
      <c r="G31" s="22" t="s">
        <v>22</v>
      </c>
      <c r="H31" s="39">
        <f>H27+H21+H18+H15+H12+H24</f>
        <v>92077.1875</v>
      </c>
      <c r="I31" s="39">
        <f aca="true" t="shared" si="15" ref="I31:N31">I27+I21+I18+I15+I12+I24</f>
        <v>266766.875</v>
      </c>
      <c r="J31" s="39">
        <f t="shared" si="15"/>
        <v>867922.390625</v>
      </c>
      <c r="K31" s="39">
        <f t="shared" si="15"/>
        <v>1706917.309375</v>
      </c>
      <c r="L31" s="39">
        <f t="shared" si="15"/>
        <v>3197985.3578124996</v>
      </c>
      <c r="M31" s="39">
        <f t="shared" si="15"/>
        <v>4480578.673437499</v>
      </c>
      <c r="N31" s="39">
        <f t="shared" si="15"/>
        <v>6396168.46875</v>
      </c>
    </row>
    <row r="32" spans="1:14" ht="12.7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</row>
    <row r="33" spans="1:14" ht="12.7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</row>
    <row r="34" spans="1:14" ht="15">
      <c r="A34" s="5"/>
      <c r="B34" s="1"/>
      <c r="C34" s="1"/>
      <c r="D34" s="1"/>
      <c r="E34" s="8"/>
      <c r="F34" s="8"/>
      <c r="G34" s="1"/>
      <c r="H34" s="9"/>
      <c r="I34" s="1"/>
      <c r="J34" s="1"/>
      <c r="K34" s="91" t="s">
        <v>96</v>
      </c>
      <c r="L34" s="92"/>
      <c r="M34" s="27"/>
      <c r="N34" s="3"/>
    </row>
    <row r="35" spans="1:14" ht="15">
      <c r="A35" s="5"/>
      <c r="F35" s="8"/>
      <c r="I35" s="19"/>
      <c r="K35" s="1"/>
      <c r="L35" s="1"/>
      <c r="M35" s="1"/>
      <c r="N35" s="3"/>
    </row>
    <row r="36" spans="1:14" ht="12.75">
      <c r="A36" s="5"/>
      <c r="B36" s="59"/>
      <c r="C36" s="59"/>
      <c r="D36" s="59"/>
      <c r="E36" s="59"/>
      <c r="F36" s="1"/>
      <c r="I36" s="93"/>
      <c r="J36" s="93"/>
      <c r="K36" s="1"/>
      <c r="L36" s="1"/>
      <c r="M36" s="1"/>
      <c r="N36" s="3"/>
    </row>
    <row r="37" spans="1:14" ht="12.75">
      <c r="A37" s="5"/>
      <c r="B37" s="94" t="s">
        <v>7</v>
      </c>
      <c r="C37" s="94"/>
      <c r="D37" s="94"/>
      <c r="E37" s="94"/>
      <c r="F37" s="1"/>
      <c r="I37" s="87" t="s">
        <v>4</v>
      </c>
      <c r="J37" s="87"/>
      <c r="K37" s="1"/>
      <c r="L37" s="1"/>
      <c r="M37" s="1"/>
      <c r="N37" s="3"/>
    </row>
    <row r="38" spans="1:14" ht="12.75">
      <c r="A38" s="5"/>
      <c r="B38" s="86" t="s">
        <v>8</v>
      </c>
      <c r="C38" s="86"/>
      <c r="D38" s="86"/>
      <c r="E38" s="86"/>
      <c r="F38" s="1"/>
      <c r="G38" s="1"/>
      <c r="H38" s="1"/>
      <c r="I38" s="87" t="s">
        <v>5</v>
      </c>
      <c r="J38" s="87"/>
      <c r="K38" s="1"/>
      <c r="L38" s="1"/>
      <c r="M38" s="1"/>
      <c r="N38" s="3"/>
    </row>
    <row r="39" spans="1:14" ht="12.75">
      <c r="A39" s="10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</row>
  </sheetData>
  <sheetProtection/>
  <mergeCells count="43">
    <mergeCell ref="K34:L34"/>
    <mergeCell ref="E7:H7"/>
    <mergeCell ref="C6:N6"/>
    <mergeCell ref="C4:N4"/>
    <mergeCell ref="A1:N1"/>
    <mergeCell ref="J3:N3"/>
    <mergeCell ref="J5:N5"/>
    <mergeCell ref="J7:N7"/>
    <mergeCell ref="A16:A18"/>
    <mergeCell ref="B16:E18"/>
    <mergeCell ref="F16:F18"/>
    <mergeCell ref="B9:E9"/>
    <mergeCell ref="C3:D3"/>
    <mergeCell ref="C5:D5"/>
    <mergeCell ref="C7:D7"/>
    <mergeCell ref="A2:B8"/>
    <mergeCell ref="E3:H3"/>
    <mergeCell ref="E5:H5"/>
    <mergeCell ref="F10:F12"/>
    <mergeCell ref="A10:A12"/>
    <mergeCell ref="B10:E12"/>
    <mergeCell ref="A13:A15"/>
    <mergeCell ref="B13:E15"/>
    <mergeCell ref="F13:F15"/>
    <mergeCell ref="A19:A21"/>
    <mergeCell ref="B19:E21"/>
    <mergeCell ref="F19:F21"/>
    <mergeCell ref="A25:A27"/>
    <mergeCell ref="B25:E27"/>
    <mergeCell ref="F25:F27"/>
    <mergeCell ref="A22:A24"/>
    <mergeCell ref="B22:E24"/>
    <mergeCell ref="F22:F24"/>
    <mergeCell ref="C8:M8"/>
    <mergeCell ref="C2:L2"/>
    <mergeCell ref="A28:E31"/>
    <mergeCell ref="F28:F31"/>
    <mergeCell ref="B38:E38"/>
    <mergeCell ref="B37:E37"/>
    <mergeCell ref="I37:J37"/>
    <mergeCell ref="I38:J38"/>
    <mergeCell ref="I36:J36"/>
    <mergeCell ref="B36:E36"/>
  </mergeCells>
  <printOptions/>
  <pageMargins left="0.511811024" right="0.511811024" top="0.787401575" bottom="0.787401575" header="0.31496062" footer="0.31496062"/>
  <pageSetup orientation="portrait" paperSize="9"/>
  <ignoredErrors>
    <ignoredError sqref="H29:M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adm01</cp:lastModifiedBy>
  <cp:lastPrinted>2022-02-09T17:59:23Z</cp:lastPrinted>
  <dcterms:created xsi:type="dcterms:W3CDTF">2000-01-26T04:43:13Z</dcterms:created>
  <dcterms:modified xsi:type="dcterms:W3CDTF">2023-10-16T17:40:29Z</dcterms:modified>
  <cp:category/>
  <cp:version/>
  <cp:contentType/>
  <cp:contentStatus/>
</cp:coreProperties>
</file>